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85" activeTab="2"/>
  </bookViews>
  <sheets>
    <sheet name="高三代办费" sheetId="1" r:id="rId1"/>
    <sheet name="高二代办费" sheetId="2" r:id="rId2"/>
    <sheet name="高一代办费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<sst xmlns="http://schemas.openxmlformats.org/spreadsheetml/2006/main" count="82" uniqueCount="68">
  <si>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高三（1）</t>
  </si>
  <si>
    <t>高三（2）</t>
  </si>
  <si>
    <t>高三（3）</t>
  </si>
  <si>
    <t>高三（4）</t>
  </si>
  <si>
    <t>高三（5）</t>
  </si>
  <si>
    <t>高三（6）</t>
  </si>
  <si>
    <t>高三（7）</t>
  </si>
  <si>
    <t>高三（8）</t>
  </si>
  <si>
    <t>高三（9）</t>
  </si>
  <si>
    <t>高三（10）</t>
  </si>
  <si>
    <t>高三（11）</t>
  </si>
  <si>
    <t>高三（12）</t>
  </si>
  <si>
    <t>高三（13）</t>
  </si>
  <si>
    <t>高三（14）</t>
  </si>
  <si>
    <t>高三（15）</t>
  </si>
  <si>
    <t>高三（16）</t>
  </si>
  <si>
    <t>合计</t>
  </si>
  <si>
    <t>班级</t>
  </si>
  <si>
    <t>上学期收入</t>
  </si>
  <si>
    <t>下学期收入</t>
  </si>
  <si>
    <t>合计收入</t>
  </si>
  <si>
    <t>上学期收入</t>
  </si>
  <si>
    <t>合计</t>
  </si>
  <si>
    <t>经领人签名</t>
  </si>
  <si>
    <t>高二（1）</t>
  </si>
  <si>
    <t>高二（2）</t>
  </si>
  <si>
    <t>高二（3）</t>
  </si>
  <si>
    <t>高二（4）</t>
  </si>
  <si>
    <t>高二（5）</t>
  </si>
  <si>
    <t>高二（6）</t>
  </si>
  <si>
    <t>高二（7）</t>
  </si>
  <si>
    <t>高二（8）</t>
  </si>
  <si>
    <t>高二（9）</t>
  </si>
  <si>
    <t>高二（10）</t>
  </si>
  <si>
    <t>高二（11）</t>
  </si>
  <si>
    <t>高二（12）</t>
  </si>
  <si>
    <t>高二（13）</t>
  </si>
  <si>
    <t>高二（14）</t>
  </si>
  <si>
    <t>高二（15）</t>
  </si>
  <si>
    <t>高二（16）</t>
  </si>
  <si>
    <t>高一（1）</t>
  </si>
  <si>
    <t>高一（2）</t>
  </si>
  <si>
    <t>高一（3）</t>
  </si>
  <si>
    <t>高一（4）</t>
  </si>
  <si>
    <t>高一（5）</t>
  </si>
  <si>
    <t>高一（6）</t>
  </si>
  <si>
    <t>高一（7）</t>
  </si>
  <si>
    <t>高一（8）</t>
  </si>
  <si>
    <t>高一（9）</t>
  </si>
  <si>
    <t>高一（10）</t>
  </si>
  <si>
    <t>高一（11）</t>
  </si>
  <si>
    <t>高一（12）</t>
  </si>
  <si>
    <t>高一（13）</t>
  </si>
  <si>
    <t>高一（14）</t>
  </si>
  <si>
    <t>高一（15）</t>
  </si>
  <si>
    <t>高一（16）</t>
  </si>
  <si>
    <t>班级</t>
  </si>
  <si>
    <t>收入合计</t>
  </si>
  <si>
    <t>结余</t>
  </si>
  <si>
    <t>高一（17）</t>
  </si>
  <si>
    <t>高一（18）</t>
  </si>
  <si>
    <t>下学期支出</t>
  </si>
  <si>
    <t>上学期支出</t>
  </si>
  <si>
    <t>总计</t>
  </si>
  <si>
    <t>2013-20134年学年度高三年段代办费结算清单</t>
  </si>
  <si>
    <t>高二（17）</t>
  </si>
  <si>
    <t>高二（18）</t>
  </si>
  <si>
    <t>高二（19）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</si>
</sst>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4.25"/>
  <cols>
    <col min="1" max="1" width="10.375" style="0" customWidth="1"/>
    <col min="3" max="3" width="9.75390625" style="0" customWidth="1"/>
    <col min="5" max="5" width="10.50390625" style="0" customWidth="1"/>
    <col min="6" max="6" width="11.25390625" style="0" customWidth="1"/>
    <col min="7" max="7" width="10.50390625" style="0" customWidth="1"/>
    <col min="8" max="8" width="14.50390625" style="0" customWidth="1"/>
  </cols>
  <sheetData>
    <row r="1" spans="1:8" ht="30.75" customHeight="1">
      <c r="A1" s="12" t="s">
        <v>64</v>
      </c>
      <c r="B1" s="12"/>
      <c r="C1" s="12"/>
      <c r="D1" s="12"/>
      <c r="E1" s="12"/>
      <c r="F1" s="12"/>
      <c r="G1" s="12"/>
      <c r="H1" s="13"/>
    </row>
    <row r="2" ht="14.25" customHeight="1"/>
    <row r="3" spans="1:8" ht="30.75" customHeight="1">
      <c r="A3" s="2" t="s">
        <v>17</v>
      </c>
      <c r="B3" s="3" t="s">
        <v>18</v>
      </c>
      <c r="C3" s="3" t="s">
        <v>19</v>
      </c>
      <c r="D3" s="3" t="s">
        <v>20</v>
      </c>
      <c r="E3" s="2" t="s">
        <v>61</v>
      </c>
      <c r="F3" s="2" t="s">
        <v>62</v>
      </c>
      <c r="G3" s="9" t="s">
        <v>58</v>
      </c>
      <c r="H3" s="3" t="s">
        <v>23</v>
      </c>
    </row>
    <row r="4" spans="1:8" ht="27" customHeight="1">
      <c r="A4" s="2" t="s">
        <v>0</v>
      </c>
      <c r="B4" s="2">
        <v>3596</v>
      </c>
      <c r="C4" s="2">
        <v>1160</v>
      </c>
      <c r="D4" s="2">
        <f>SUM(B4:C4)</f>
        <v>4756</v>
      </c>
      <c r="E4" s="11">
        <v>1160</v>
      </c>
      <c r="F4" s="11">
        <v>2363.4</v>
      </c>
      <c r="G4" s="9">
        <f>D4-E4-F4</f>
        <v>1232.6</v>
      </c>
      <c r="H4" s="6"/>
    </row>
    <row r="5" spans="1:8" ht="27" customHeight="1">
      <c r="A5" s="2" t="s">
        <v>1</v>
      </c>
      <c r="B5" s="2">
        <v>3410</v>
      </c>
      <c r="C5" s="2">
        <v>1100</v>
      </c>
      <c r="D5" s="2">
        <f aca="true" t="shared" si="0" ref="D5:D19">SUM(B5:C5)</f>
        <v>4510</v>
      </c>
      <c r="E5" s="11">
        <v>1100</v>
      </c>
      <c r="F5" s="11">
        <v>2247.3</v>
      </c>
      <c r="G5" s="9">
        <f aca="true" t="shared" si="1" ref="G5:G19">D5-E5-F5</f>
        <v>1162.6999999999998</v>
      </c>
      <c r="H5" s="6"/>
    </row>
    <row r="6" spans="1:8" ht="27" customHeight="1">
      <c r="A6" s="2" t="s">
        <v>2</v>
      </c>
      <c r="B6" s="2">
        <v>3472</v>
      </c>
      <c r="C6" s="2">
        <v>1120</v>
      </c>
      <c r="D6" s="2">
        <f t="shared" si="0"/>
        <v>4592</v>
      </c>
      <c r="E6" s="11">
        <v>1120</v>
      </c>
      <c r="F6" s="11">
        <v>2286</v>
      </c>
      <c r="G6" s="9">
        <f t="shared" si="1"/>
        <v>1186</v>
      </c>
      <c r="H6" s="6"/>
    </row>
    <row r="7" spans="1:8" ht="27" customHeight="1">
      <c r="A7" s="2" t="s">
        <v>3</v>
      </c>
      <c r="B7" s="2">
        <v>3534</v>
      </c>
      <c r="C7" s="2">
        <v>1140</v>
      </c>
      <c r="D7" s="2">
        <f t="shared" si="0"/>
        <v>4674</v>
      </c>
      <c r="E7" s="11">
        <v>1140</v>
      </c>
      <c r="F7" s="11">
        <v>2324.7</v>
      </c>
      <c r="G7" s="9">
        <f t="shared" si="1"/>
        <v>1209.3000000000002</v>
      </c>
      <c r="H7" s="10"/>
    </row>
    <row r="8" spans="1:8" ht="27" customHeight="1">
      <c r="A8" s="2" t="s">
        <v>4</v>
      </c>
      <c r="B8" s="2">
        <v>3472</v>
      </c>
      <c r="C8" s="2">
        <v>1120</v>
      </c>
      <c r="D8" s="2">
        <f t="shared" si="0"/>
        <v>4592</v>
      </c>
      <c r="E8" s="11">
        <v>1120</v>
      </c>
      <c r="F8" s="11">
        <v>2286</v>
      </c>
      <c r="G8" s="9">
        <f t="shared" si="1"/>
        <v>1186</v>
      </c>
      <c r="H8" s="10"/>
    </row>
    <row r="9" spans="1:8" ht="27" customHeight="1">
      <c r="A9" s="2" t="s">
        <v>5</v>
      </c>
      <c r="B9" s="2">
        <v>3410</v>
      </c>
      <c r="C9" s="2">
        <v>1100</v>
      </c>
      <c r="D9" s="2">
        <f t="shared" si="0"/>
        <v>4510</v>
      </c>
      <c r="E9" s="11">
        <v>1100</v>
      </c>
      <c r="F9" s="11">
        <v>2247.3</v>
      </c>
      <c r="G9" s="9">
        <f t="shared" si="1"/>
        <v>1162.6999999999998</v>
      </c>
      <c r="H9" s="10"/>
    </row>
    <row r="10" spans="1:8" ht="27" customHeight="1">
      <c r="A10" s="2" t="s">
        <v>6</v>
      </c>
      <c r="B10" s="2">
        <v>3286</v>
      </c>
      <c r="C10" s="2">
        <v>1060</v>
      </c>
      <c r="D10" s="2">
        <f t="shared" si="0"/>
        <v>4346</v>
      </c>
      <c r="E10" s="11">
        <v>1060</v>
      </c>
      <c r="F10" s="11">
        <v>2169.9</v>
      </c>
      <c r="G10" s="9">
        <f t="shared" si="1"/>
        <v>1116.1</v>
      </c>
      <c r="H10" s="10"/>
    </row>
    <row r="11" spans="1:8" ht="27" customHeight="1">
      <c r="A11" s="2" t="s">
        <v>7</v>
      </c>
      <c r="B11" s="2">
        <v>3596</v>
      </c>
      <c r="C11" s="2">
        <v>1160</v>
      </c>
      <c r="D11" s="2">
        <f t="shared" si="0"/>
        <v>4756</v>
      </c>
      <c r="E11" s="11">
        <v>1160</v>
      </c>
      <c r="F11" s="11">
        <v>2363.4</v>
      </c>
      <c r="G11" s="9">
        <f t="shared" si="1"/>
        <v>1232.6</v>
      </c>
      <c r="H11" s="10"/>
    </row>
    <row r="12" spans="1:8" ht="27" customHeight="1">
      <c r="A12" s="2" t="s">
        <v>8</v>
      </c>
      <c r="B12" s="2">
        <v>3472</v>
      </c>
      <c r="C12" s="2">
        <v>1120</v>
      </c>
      <c r="D12" s="2">
        <f t="shared" si="0"/>
        <v>4592</v>
      </c>
      <c r="E12" s="11">
        <v>1120</v>
      </c>
      <c r="F12" s="11">
        <v>2286</v>
      </c>
      <c r="G12" s="9">
        <f t="shared" si="1"/>
        <v>1186</v>
      </c>
      <c r="H12" s="10"/>
    </row>
    <row r="13" spans="1:8" ht="27" customHeight="1">
      <c r="A13" s="2" t="s">
        <v>9</v>
      </c>
      <c r="B13" s="2">
        <v>3286</v>
      </c>
      <c r="C13" s="2">
        <v>1060</v>
      </c>
      <c r="D13" s="2">
        <f t="shared" si="0"/>
        <v>4346</v>
      </c>
      <c r="E13" s="11">
        <v>1060</v>
      </c>
      <c r="F13" s="11">
        <v>2169.9</v>
      </c>
      <c r="G13" s="9">
        <f t="shared" si="1"/>
        <v>1116.1</v>
      </c>
      <c r="H13" s="10"/>
    </row>
    <row r="14" spans="1:8" ht="27" customHeight="1">
      <c r="A14" s="2" t="s">
        <v>10</v>
      </c>
      <c r="B14" s="2">
        <v>3472</v>
      </c>
      <c r="C14" s="2">
        <v>1120</v>
      </c>
      <c r="D14" s="2">
        <f t="shared" si="0"/>
        <v>4592</v>
      </c>
      <c r="E14" s="11">
        <v>1120</v>
      </c>
      <c r="F14" s="11">
        <v>2286</v>
      </c>
      <c r="G14" s="9">
        <f t="shared" si="1"/>
        <v>1186</v>
      </c>
      <c r="H14" s="10"/>
    </row>
    <row r="15" spans="1:8" ht="27" customHeight="1">
      <c r="A15" s="2" t="s">
        <v>11</v>
      </c>
      <c r="B15" s="2">
        <v>3410</v>
      </c>
      <c r="C15" s="2">
        <v>1100</v>
      </c>
      <c r="D15" s="2">
        <f t="shared" si="0"/>
        <v>4510</v>
      </c>
      <c r="E15" s="11">
        <v>1100</v>
      </c>
      <c r="F15" s="11">
        <v>2247.3</v>
      </c>
      <c r="G15" s="9">
        <f t="shared" si="1"/>
        <v>1162.6999999999998</v>
      </c>
      <c r="H15" s="10"/>
    </row>
    <row r="16" spans="1:8" ht="27" customHeight="1">
      <c r="A16" s="2" t="s">
        <v>12</v>
      </c>
      <c r="B16" s="2">
        <v>3596</v>
      </c>
      <c r="C16" s="2">
        <v>2610</v>
      </c>
      <c r="D16" s="2">
        <f t="shared" si="0"/>
        <v>6206</v>
      </c>
      <c r="E16" s="11">
        <v>1560.2</v>
      </c>
      <c r="F16" s="11">
        <v>3407.4</v>
      </c>
      <c r="G16" s="9">
        <f t="shared" si="1"/>
        <v>1238.4</v>
      </c>
      <c r="H16" s="10"/>
    </row>
    <row r="17" spans="1:8" ht="27" customHeight="1">
      <c r="A17" s="2" t="s">
        <v>13</v>
      </c>
      <c r="B17" s="2">
        <v>2666</v>
      </c>
      <c r="C17" s="2">
        <v>1935</v>
      </c>
      <c r="D17" s="2">
        <f t="shared" si="0"/>
        <v>4601</v>
      </c>
      <c r="E17" s="11">
        <v>1156.7</v>
      </c>
      <c r="F17" s="11">
        <v>2556.9</v>
      </c>
      <c r="G17" s="9">
        <f t="shared" si="1"/>
        <v>887.4000000000001</v>
      </c>
      <c r="H17" s="10"/>
    </row>
    <row r="18" spans="1:8" ht="27" customHeight="1">
      <c r="A18" s="2" t="s">
        <v>14</v>
      </c>
      <c r="B18" s="2">
        <v>2914</v>
      </c>
      <c r="C18" s="2">
        <v>2115</v>
      </c>
      <c r="D18" s="2">
        <f t="shared" si="0"/>
        <v>5029</v>
      </c>
      <c r="E18" s="11">
        <v>1264.3</v>
      </c>
      <c r="F18" s="11">
        <v>2783.7</v>
      </c>
      <c r="G18" s="9">
        <f t="shared" si="1"/>
        <v>981</v>
      </c>
      <c r="H18" s="10"/>
    </row>
    <row r="19" spans="1:8" ht="27" customHeight="1">
      <c r="A19" s="2" t="s">
        <v>15</v>
      </c>
      <c r="B19" s="2">
        <v>2914</v>
      </c>
      <c r="C19" s="2">
        <v>2115</v>
      </c>
      <c r="D19" s="2">
        <f t="shared" si="0"/>
        <v>5029</v>
      </c>
      <c r="E19" s="11">
        <v>1264.3</v>
      </c>
      <c r="F19" s="11">
        <v>2783.7</v>
      </c>
      <c r="G19" s="9">
        <f t="shared" si="1"/>
        <v>981</v>
      </c>
      <c r="H19" s="10"/>
    </row>
    <row r="20" spans="1:8" ht="27" customHeight="1">
      <c r="A20" s="4" t="s">
        <v>16</v>
      </c>
      <c r="B20" s="2">
        <f aca="true" t="shared" si="2" ref="B20:G20">SUM(B4:B19)</f>
        <v>53506</v>
      </c>
      <c r="C20" s="2">
        <f t="shared" si="2"/>
        <v>22135</v>
      </c>
      <c r="D20" s="2">
        <f t="shared" si="2"/>
        <v>75641</v>
      </c>
      <c r="E20" s="2">
        <f t="shared" si="2"/>
        <v>18605.5</v>
      </c>
      <c r="F20" s="2">
        <f t="shared" si="2"/>
        <v>38808.899999999994</v>
      </c>
      <c r="G20" s="2">
        <f t="shared" si="2"/>
        <v>18226.6</v>
      </c>
      <c r="H20" s="6"/>
    </row>
  </sheetData>
  <mergeCells count="1">
    <mergeCell ref="A1:H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7" sqref="M7"/>
    </sheetView>
  </sheetViews>
  <sheetFormatPr defaultColWidth="9.00390625" defaultRowHeight="14.25"/>
  <cols>
    <col min="1" max="1" width="11.25390625" style="1" customWidth="1"/>
    <col min="2" max="2" width="9.375" style="1" customWidth="1"/>
    <col min="3" max="3" width="9.625" style="1" customWidth="1"/>
    <col min="4" max="4" width="10.75390625" style="1" customWidth="1"/>
    <col min="5" max="5" width="11.625" style="1" bestFit="1" customWidth="1"/>
    <col min="6" max="6" width="10.75390625" style="1" customWidth="1"/>
    <col min="7" max="7" width="10.50390625" style="1" bestFit="1" customWidth="1"/>
    <col min="8" max="8" width="14.00390625" style="0" customWidth="1"/>
  </cols>
  <sheetData>
    <row r="1" spans="1:8" ht="33" customHeight="1">
      <c r="A1" s="2" t="s">
        <v>56</v>
      </c>
      <c r="B1" s="3" t="s">
        <v>21</v>
      </c>
      <c r="C1" s="3" t="s">
        <v>19</v>
      </c>
      <c r="D1" s="2" t="s">
        <v>57</v>
      </c>
      <c r="E1" s="2" t="s">
        <v>61</v>
      </c>
      <c r="F1" s="2" t="s">
        <v>62</v>
      </c>
      <c r="G1" s="4" t="s">
        <v>58</v>
      </c>
      <c r="H1" s="4" t="s">
        <v>23</v>
      </c>
    </row>
    <row r="2" spans="1:8" ht="27" customHeight="1">
      <c r="A2" s="2" t="s">
        <v>24</v>
      </c>
      <c r="B2" s="2">
        <v>10545</v>
      </c>
      <c r="C2" s="2">
        <v>7353</v>
      </c>
      <c r="D2" s="2">
        <f>B2+C2</f>
        <v>17898</v>
      </c>
      <c r="E2" s="2">
        <f>6364.26+119</f>
        <v>6483.26</v>
      </c>
      <c r="F2" s="2">
        <f>9825.9-118.8</f>
        <v>9707.1</v>
      </c>
      <c r="G2" s="4">
        <f>D2-E2-F2</f>
        <v>1707.6399999999994</v>
      </c>
      <c r="H2" s="6"/>
    </row>
    <row r="3" spans="1:8" ht="27" customHeight="1">
      <c r="A3" s="2" t="s">
        <v>25</v>
      </c>
      <c r="B3" s="2">
        <v>10360</v>
      </c>
      <c r="C3" s="2">
        <v>7224</v>
      </c>
      <c r="D3" s="2">
        <f aca="true" t="shared" si="0" ref="D3:D20">B3+C3</f>
        <v>17584</v>
      </c>
      <c r="E3" s="2">
        <f>6256.18+119</f>
        <v>6375.18</v>
      </c>
      <c r="F3" s="2">
        <f>9655.6-118.8</f>
        <v>9536.800000000001</v>
      </c>
      <c r="G3" s="4">
        <f aca="true" t="shared" si="1" ref="G3:G21">D3-E3-F3</f>
        <v>1672.0199999999986</v>
      </c>
      <c r="H3" s="6"/>
    </row>
    <row r="4" spans="1:8" ht="27" customHeight="1">
      <c r="A4" s="2" t="s">
        <v>26</v>
      </c>
      <c r="B4" s="2">
        <v>10730</v>
      </c>
      <c r="C4" s="2">
        <v>7482</v>
      </c>
      <c r="D4" s="2">
        <f t="shared" si="0"/>
        <v>18212</v>
      </c>
      <c r="E4" s="2">
        <f>6484.79+117.44</f>
        <v>6602.23</v>
      </c>
      <c r="F4" s="2">
        <f>9996.2-118.8</f>
        <v>9877.400000000001</v>
      </c>
      <c r="G4" s="4">
        <f t="shared" si="1"/>
        <v>1732.369999999999</v>
      </c>
      <c r="H4" s="6"/>
    </row>
    <row r="5" spans="1:8" ht="27" customHeight="1">
      <c r="A5" s="2" t="s">
        <v>27</v>
      </c>
      <c r="B5" s="2">
        <v>10360</v>
      </c>
      <c r="C5" s="2">
        <v>7224</v>
      </c>
      <c r="D5" s="2">
        <f t="shared" si="0"/>
        <v>17584</v>
      </c>
      <c r="E5" s="2">
        <f>6374.91+119</f>
        <v>6493.91</v>
      </c>
      <c r="F5" s="2">
        <f>9655.6-118.8</f>
        <v>9536.800000000001</v>
      </c>
      <c r="G5" s="4">
        <f t="shared" si="1"/>
        <v>1553.289999999999</v>
      </c>
      <c r="H5" s="6"/>
    </row>
    <row r="6" spans="1:8" ht="27" customHeight="1">
      <c r="A6" s="2" t="s">
        <v>28</v>
      </c>
      <c r="B6" s="2">
        <v>10360</v>
      </c>
      <c r="C6" s="2">
        <v>7224</v>
      </c>
      <c r="D6" s="2">
        <f t="shared" si="0"/>
        <v>17584</v>
      </c>
      <c r="E6" s="2">
        <f>6366.36+119</f>
        <v>6485.36</v>
      </c>
      <c r="F6" s="2">
        <f>9655.6-118.8</f>
        <v>9536.800000000001</v>
      </c>
      <c r="G6" s="4">
        <f t="shared" si="1"/>
        <v>1561.8399999999983</v>
      </c>
      <c r="H6" s="6"/>
    </row>
    <row r="7" spans="1:8" ht="27" customHeight="1">
      <c r="A7" s="2" t="s">
        <v>29</v>
      </c>
      <c r="B7" s="2">
        <v>10175</v>
      </c>
      <c r="C7" s="2">
        <v>7095</v>
      </c>
      <c r="D7" s="2">
        <f t="shared" si="0"/>
        <v>17270</v>
      </c>
      <c r="E7" s="2">
        <f>5937.84+119</f>
        <v>6056.84</v>
      </c>
      <c r="F7" s="2">
        <f>9485.3-118.8</f>
        <v>9366.5</v>
      </c>
      <c r="G7" s="4">
        <f t="shared" si="1"/>
        <v>1846.6599999999999</v>
      </c>
      <c r="H7" s="6"/>
    </row>
    <row r="8" spans="1:8" ht="27" customHeight="1">
      <c r="A8" s="2" t="s">
        <v>30</v>
      </c>
      <c r="B8" s="2">
        <v>10360</v>
      </c>
      <c r="C8" s="2">
        <v>7224</v>
      </c>
      <c r="D8" s="2">
        <f t="shared" si="0"/>
        <v>17584</v>
      </c>
      <c r="E8" s="2">
        <f aca="true" t="shared" si="2" ref="E8:E13">6256.18+119</f>
        <v>6375.18</v>
      </c>
      <c r="F8" s="2">
        <f aca="true" t="shared" si="3" ref="F8:F13">9655.6-118.8</f>
        <v>9536.800000000001</v>
      </c>
      <c r="G8" s="4">
        <f t="shared" si="1"/>
        <v>1672.0199999999986</v>
      </c>
      <c r="H8" s="6"/>
    </row>
    <row r="9" spans="1:8" ht="27" customHeight="1">
      <c r="A9" s="2" t="s">
        <v>31</v>
      </c>
      <c r="B9" s="2">
        <v>10360</v>
      </c>
      <c r="C9" s="2">
        <v>7224</v>
      </c>
      <c r="D9" s="2">
        <f t="shared" si="0"/>
        <v>17584</v>
      </c>
      <c r="E9" s="2">
        <f t="shared" si="2"/>
        <v>6375.18</v>
      </c>
      <c r="F9" s="2">
        <f t="shared" si="3"/>
        <v>9536.800000000001</v>
      </c>
      <c r="G9" s="4">
        <f t="shared" si="1"/>
        <v>1672.0199999999986</v>
      </c>
      <c r="H9" s="6"/>
    </row>
    <row r="10" spans="1:8" ht="27" customHeight="1">
      <c r="A10" s="2" t="s">
        <v>32</v>
      </c>
      <c r="B10" s="2">
        <v>10360</v>
      </c>
      <c r="C10" s="2">
        <v>7224</v>
      </c>
      <c r="D10" s="2">
        <f t="shared" si="0"/>
        <v>17584</v>
      </c>
      <c r="E10" s="2">
        <f t="shared" si="2"/>
        <v>6375.18</v>
      </c>
      <c r="F10" s="2">
        <f t="shared" si="3"/>
        <v>9536.800000000001</v>
      </c>
      <c r="G10" s="4">
        <f t="shared" si="1"/>
        <v>1672.0199999999986</v>
      </c>
      <c r="H10" s="6"/>
    </row>
    <row r="11" spans="1:8" ht="27" customHeight="1">
      <c r="A11" s="2" t="s">
        <v>33</v>
      </c>
      <c r="B11" s="2">
        <v>10360</v>
      </c>
      <c r="C11" s="2">
        <v>7224</v>
      </c>
      <c r="D11" s="2">
        <f t="shared" si="0"/>
        <v>17584</v>
      </c>
      <c r="E11" s="2">
        <f t="shared" si="2"/>
        <v>6375.18</v>
      </c>
      <c r="F11" s="2">
        <f t="shared" si="3"/>
        <v>9536.800000000001</v>
      </c>
      <c r="G11" s="4">
        <f t="shared" si="1"/>
        <v>1672.0199999999986</v>
      </c>
      <c r="H11" s="6"/>
    </row>
    <row r="12" spans="1:8" ht="27" customHeight="1">
      <c r="A12" s="2" t="s">
        <v>34</v>
      </c>
      <c r="B12" s="2">
        <v>10360</v>
      </c>
      <c r="C12" s="2">
        <v>7224</v>
      </c>
      <c r="D12" s="2">
        <f t="shared" si="0"/>
        <v>17584</v>
      </c>
      <c r="E12" s="2">
        <f t="shared" si="2"/>
        <v>6375.18</v>
      </c>
      <c r="F12" s="2">
        <f t="shared" si="3"/>
        <v>9536.800000000001</v>
      </c>
      <c r="G12" s="4">
        <f t="shared" si="1"/>
        <v>1672.0199999999986</v>
      </c>
      <c r="H12" s="6"/>
    </row>
    <row r="13" spans="1:8" ht="27" customHeight="1">
      <c r="A13" s="2" t="s">
        <v>35</v>
      </c>
      <c r="B13" s="2">
        <v>10360</v>
      </c>
      <c r="C13" s="2">
        <v>7224</v>
      </c>
      <c r="D13" s="2">
        <f t="shared" si="0"/>
        <v>17584</v>
      </c>
      <c r="E13" s="2">
        <f t="shared" si="2"/>
        <v>6375.18</v>
      </c>
      <c r="F13" s="2">
        <f t="shared" si="3"/>
        <v>9536.800000000001</v>
      </c>
      <c r="G13" s="4">
        <f t="shared" si="1"/>
        <v>1672.0199999999986</v>
      </c>
      <c r="H13" s="6"/>
    </row>
    <row r="14" spans="1:8" ht="27" customHeight="1">
      <c r="A14" s="2" t="s">
        <v>36</v>
      </c>
      <c r="B14" s="2">
        <f>6845+185*2</f>
        <v>7215</v>
      </c>
      <c r="C14" s="2">
        <f>4773+129*1</f>
        <v>4902</v>
      </c>
      <c r="D14" s="2">
        <f t="shared" si="0"/>
        <v>12117</v>
      </c>
      <c r="E14" s="2">
        <f>4131.71+119</f>
        <v>4250.71</v>
      </c>
      <c r="F14" s="2">
        <f>6419.9-118.8</f>
        <v>6301.099999999999</v>
      </c>
      <c r="G14" s="4">
        <f t="shared" si="1"/>
        <v>1565.1900000000005</v>
      </c>
      <c r="H14" s="6"/>
    </row>
    <row r="15" spans="1:8" ht="27" customHeight="1">
      <c r="A15" s="2" t="s">
        <v>37</v>
      </c>
      <c r="B15" s="2">
        <f>6660+185*2</f>
        <v>7030</v>
      </c>
      <c r="C15" s="2">
        <f>4644+129*2</f>
        <v>4902</v>
      </c>
      <c r="D15" s="2">
        <f t="shared" si="0"/>
        <v>11932</v>
      </c>
      <c r="E15" s="2">
        <f>3909.55+119</f>
        <v>4028.55</v>
      </c>
      <c r="F15" s="2">
        <f>6419.9-118.8</f>
        <v>6301.099999999999</v>
      </c>
      <c r="G15" s="4">
        <f t="shared" si="1"/>
        <v>1602.3500000000004</v>
      </c>
      <c r="H15" s="6"/>
    </row>
    <row r="16" spans="1:8" ht="27" customHeight="1">
      <c r="A16" s="2" t="s">
        <v>38</v>
      </c>
      <c r="B16" s="2">
        <v>7084</v>
      </c>
      <c r="C16" s="2">
        <v>5192</v>
      </c>
      <c r="D16" s="2">
        <f t="shared" si="0"/>
        <v>12276</v>
      </c>
      <c r="E16" s="2">
        <f>5093.54+119</f>
        <v>5212.54</v>
      </c>
      <c r="F16" s="2">
        <f>5644.3-118.8</f>
        <v>5525.5</v>
      </c>
      <c r="G16" s="4">
        <f t="shared" si="1"/>
        <v>1537.96</v>
      </c>
      <c r="H16" s="6"/>
    </row>
    <row r="17" spans="1:8" ht="27" customHeight="1">
      <c r="A17" s="2" t="s">
        <v>39</v>
      </c>
      <c r="B17" s="2">
        <v>8211</v>
      </c>
      <c r="C17" s="2">
        <v>6018</v>
      </c>
      <c r="D17" s="2">
        <f t="shared" si="0"/>
        <v>14229</v>
      </c>
      <c r="E17" s="2">
        <f>6051.03+119</f>
        <v>6170.03</v>
      </c>
      <c r="F17" s="2">
        <f>6672.3-118.8</f>
        <v>6553.5</v>
      </c>
      <c r="G17" s="4">
        <f t="shared" si="1"/>
        <v>1505.4700000000003</v>
      </c>
      <c r="H17" s="6"/>
    </row>
    <row r="18" spans="1:8" ht="27" customHeight="1">
      <c r="A18" s="2" t="s">
        <v>65</v>
      </c>
      <c r="B18" s="2">
        <v>8533</v>
      </c>
      <c r="C18" s="2">
        <v>6254</v>
      </c>
      <c r="D18" s="2">
        <f t="shared" si="0"/>
        <v>14787</v>
      </c>
      <c r="E18" s="2">
        <f>6293.74+119</f>
        <v>6412.74</v>
      </c>
      <c r="F18" s="2">
        <f>6929.3-118.8</f>
        <v>6810.5</v>
      </c>
      <c r="G18" s="4">
        <f t="shared" si="1"/>
        <v>1563.7600000000002</v>
      </c>
      <c r="H18" s="6"/>
    </row>
    <row r="19" spans="1:8" ht="27" customHeight="1">
      <c r="A19" s="2" t="s">
        <v>66</v>
      </c>
      <c r="B19" s="2">
        <v>8211</v>
      </c>
      <c r="C19" s="2">
        <v>6018</v>
      </c>
      <c r="D19" s="2">
        <f t="shared" si="0"/>
        <v>14229</v>
      </c>
      <c r="E19" s="2">
        <f>5942.25+119</f>
        <v>6061.25</v>
      </c>
      <c r="F19" s="2">
        <f>6672.3-118.8</f>
        <v>6553.5</v>
      </c>
      <c r="G19" s="4">
        <f t="shared" si="1"/>
        <v>1614.25</v>
      </c>
      <c r="H19" s="6"/>
    </row>
    <row r="20" spans="1:8" ht="27" customHeight="1">
      <c r="A20" s="2" t="s">
        <v>67</v>
      </c>
      <c r="B20" s="2">
        <v>8694</v>
      </c>
      <c r="C20" s="2">
        <v>6372</v>
      </c>
      <c r="D20" s="2">
        <f t="shared" si="0"/>
        <v>15066</v>
      </c>
      <c r="E20" s="2">
        <f>6399.87+119</f>
        <v>6518.87</v>
      </c>
      <c r="F20" s="2">
        <f>7057.8-118.8</f>
        <v>6939</v>
      </c>
      <c r="G20" s="4">
        <f t="shared" si="1"/>
        <v>1608.130000000001</v>
      </c>
      <c r="H20" s="6"/>
    </row>
    <row r="21" spans="1:9" ht="27" customHeight="1">
      <c r="A21" s="4" t="s">
        <v>22</v>
      </c>
      <c r="B21" s="2">
        <f>SUM(B2:B20)</f>
        <v>179668</v>
      </c>
      <c r="C21" s="2">
        <f>SUM(C2:C20)</f>
        <v>126604</v>
      </c>
      <c r="D21" s="2">
        <f>SUM(D2:D20)</f>
        <v>306272</v>
      </c>
      <c r="E21" s="2">
        <f>SUM(E2:E20)</f>
        <v>115402.54999999999</v>
      </c>
      <c r="F21" s="2">
        <f>SUM(F2:F20)</f>
        <v>159766.40000000002</v>
      </c>
      <c r="G21" s="4">
        <f t="shared" si="1"/>
        <v>31103.04999999999</v>
      </c>
      <c r="H21" s="6"/>
      <c r="I21" s="7"/>
    </row>
    <row r="22" spans="1:4" ht="14.25" customHeight="1">
      <c r="A22" s="5"/>
      <c r="B22" s="5"/>
      <c r="C22" s="5"/>
      <c r="D22" s="5"/>
    </row>
    <row r="23" spans="1:4" ht="14.25" customHeight="1">
      <c r="A23" s="5"/>
      <c r="B23" s="5"/>
      <c r="C23" s="5"/>
      <c r="D23" s="5"/>
    </row>
    <row r="24" spans="1:4" ht="14.25" customHeight="1">
      <c r="A24" s="5"/>
      <c r="B24" s="5"/>
      <c r="C24" s="5"/>
      <c r="D24" s="5"/>
    </row>
    <row r="25" spans="1:4" ht="14.25" customHeight="1">
      <c r="A25" s="5"/>
      <c r="B25" s="5"/>
      <c r="C25" s="5"/>
      <c r="D25" s="5"/>
    </row>
    <row r="26" spans="1:4" ht="14.25" customHeight="1">
      <c r="A26" s="5"/>
      <c r="B26" s="5"/>
      <c r="C26" s="5"/>
      <c r="D26" s="5"/>
    </row>
    <row r="27" spans="1:4" ht="14.25" customHeight="1">
      <c r="A27" s="5"/>
      <c r="B27" s="5"/>
      <c r="C27" s="5"/>
      <c r="D27" s="5"/>
    </row>
    <row r="28" spans="1:4" ht="14.25" customHeight="1">
      <c r="A28" s="5"/>
      <c r="B28" s="5"/>
      <c r="C28" s="5"/>
      <c r="D28" s="5"/>
    </row>
    <row r="29" spans="1:4" ht="14.25" customHeight="1">
      <c r="A29" s="5"/>
      <c r="B29" s="5"/>
      <c r="C29" s="5"/>
      <c r="D29" s="5"/>
    </row>
    <row r="30" spans="1:4" ht="14.25" customHeight="1">
      <c r="A30" s="5"/>
      <c r="B30" s="5"/>
      <c r="C30" s="5"/>
      <c r="D30" s="5"/>
    </row>
    <row r="31" spans="1:4" ht="14.25" customHeight="1">
      <c r="A31" s="5"/>
      <c r="B31" s="5"/>
      <c r="C31" s="5"/>
      <c r="D31" s="5"/>
    </row>
    <row r="32" spans="1:4" ht="14.25" customHeight="1">
      <c r="A32" s="5"/>
      <c r="B32" s="5"/>
      <c r="C32" s="5"/>
      <c r="D32" s="5"/>
    </row>
    <row r="33" spans="1:4" ht="14.25" customHeight="1">
      <c r="A33" s="5"/>
      <c r="B33" s="5"/>
      <c r="C33" s="5"/>
      <c r="D33" s="5"/>
    </row>
    <row r="34" spans="1:4" ht="14.25" customHeight="1">
      <c r="A34" s="5"/>
      <c r="B34" s="5"/>
      <c r="C34" s="5"/>
      <c r="D34" s="5"/>
    </row>
    <row r="35" spans="1:4" ht="14.25" customHeight="1">
      <c r="A35" s="5"/>
      <c r="B35" s="5"/>
      <c r="C35" s="5"/>
      <c r="D35" s="5"/>
    </row>
    <row r="36" spans="1:4" ht="14.25" customHeight="1">
      <c r="A36" s="5"/>
      <c r="B36" s="5"/>
      <c r="C36" s="5"/>
      <c r="D36" s="5"/>
    </row>
    <row r="37" spans="1:4" ht="14.25" customHeight="1">
      <c r="A37" s="5"/>
      <c r="B37" s="5"/>
      <c r="C37" s="5"/>
      <c r="D37" s="5"/>
    </row>
    <row r="38" spans="1:4" ht="14.25" customHeight="1">
      <c r="A38" s="5"/>
      <c r="B38" s="5"/>
      <c r="C38" s="5"/>
      <c r="D38" s="5"/>
    </row>
    <row r="39" spans="1:4" ht="14.25" customHeight="1">
      <c r="A39" s="5"/>
      <c r="B39" s="5"/>
      <c r="C39" s="5"/>
      <c r="D39" s="5"/>
    </row>
    <row r="40" spans="1:4" ht="14.25" customHeight="1">
      <c r="A40" s="5"/>
      <c r="B40" s="5"/>
      <c r="C40" s="5"/>
      <c r="D40" s="5"/>
    </row>
    <row r="41" spans="1:4" ht="14.25" customHeight="1">
      <c r="A41" s="5"/>
      <c r="B41" s="5"/>
      <c r="C41" s="5"/>
      <c r="D41" s="5"/>
    </row>
    <row r="42" spans="1:4" ht="14.25" customHeight="1">
      <c r="A42" s="5"/>
      <c r="B42" s="5"/>
      <c r="C42" s="5"/>
      <c r="D42" s="5"/>
    </row>
    <row r="43" spans="1:4" ht="14.25" customHeight="1">
      <c r="A43" s="5"/>
      <c r="B43" s="5"/>
      <c r="C43" s="5"/>
      <c r="D43" s="5"/>
    </row>
    <row r="44" spans="1:4" ht="14.25" customHeight="1">
      <c r="A44" s="5"/>
      <c r="B44" s="5"/>
      <c r="C44" s="5"/>
      <c r="D44" s="5"/>
    </row>
    <row r="45" spans="1:4" ht="14.25" customHeight="1">
      <c r="A45" s="5"/>
      <c r="B45" s="5"/>
      <c r="C45" s="5"/>
      <c r="D45" s="5"/>
    </row>
    <row r="46" spans="1:4" ht="14.25" customHeight="1">
      <c r="A46" s="5"/>
      <c r="B46" s="5"/>
      <c r="C46" s="5"/>
      <c r="D46" s="5"/>
    </row>
    <row r="47" spans="1:4" ht="14.25" customHeight="1">
      <c r="A47" s="5"/>
      <c r="B47" s="5"/>
      <c r="C47" s="5"/>
      <c r="D47" s="5"/>
    </row>
    <row r="48" spans="1:4" ht="14.25" customHeight="1">
      <c r="A48" s="5"/>
      <c r="B48" s="5"/>
      <c r="C48" s="5"/>
      <c r="D48" s="5"/>
    </row>
    <row r="49" spans="1:4" ht="14.25" customHeight="1">
      <c r="A49" s="5"/>
      <c r="B49" s="5"/>
      <c r="C49" s="5"/>
      <c r="D49" s="5"/>
    </row>
    <row r="50" spans="1:4" ht="14.25" customHeight="1">
      <c r="A50" s="5"/>
      <c r="B50" s="5"/>
      <c r="C50" s="5"/>
      <c r="D50" s="5"/>
    </row>
    <row r="51" spans="1:4" ht="14.25" customHeight="1">
      <c r="A51" s="5"/>
      <c r="B51" s="5"/>
      <c r="C51" s="5"/>
      <c r="D51" s="5"/>
    </row>
    <row r="52" spans="1:4" ht="14.25" customHeight="1">
      <c r="A52" s="5"/>
      <c r="B52" s="5"/>
      <c r="C52" s="5"/>
      <c r="D52" s="5"/>
    </row>
    <row r="53" spans="1:4" ht="14.25" customHeight="1">
      <c r="A53" s="5"/>
      <c r="B53" s="5"/>
      <c r="C53" s="5"/>
      <c r="D53" s="5"/>
    </row>
    <row r="54" spans="1:4" ht="14.25" customHeight="1">
      <c r="A54" s="5"/>
      <c r="B54" s="5"/>
      <c r="C54" s="5"/>
      <c r="D54" s="5"/>
    </row>
    <row r="55" spans="1:4" ht="14.25" customHeight="1">
      <c r="A55" s="5"/>
      <c r="B55" s="5"/>
      <c r="C55" s="5"/>
      <c r="D55" s="5"/>
    </row>
    <row r="56" spans="1:4" ht="14.25" customHeight="1">
      <c r="A56" s="5"/>
      <c r="B56" s="5"/>
      <c r="C56" s="5"/>
      <c r="D56" s="5"/>
    </row>
    <row r="57" spans="1:4" ht="14.25" customHeight="1">
      <c r="A57" s="5"/>
      <c r="B57" s="5"/>
      <c r="C57" s="5"/>
      <c r="D57" s="5"/>
    </row>
    <row r="58" spans="1:4" ht="14.25" customHeight="1">
      <c r="A58" s="5"/>
      <c r="B58" s="5"/>
      <c r="C58" s="5"/>
      <c r="D58" s="5"/>
    </row>
    <row r="59" spans="1:4" ht="14.25" customHeight="1">
      <c r="A59" s="5"/>
      <c r="B59" s="5"/>
      <c r="C59" s="5"/>
      <c r="D59" s="5"/>
    </row>
    <row r="60" spans="1:4" ht="14.25" customHeight="1">
      <c r="A60" s="5"/>
      <c r="B60" s="5"/>
      <c r="C60" s="5"/>
      <c r="D60" s="5"/>
    </row>
    <row r="61" spans="1:4" ht="14.25" customHeight="1">
      <c r="A61" s="5"/>
      <c r="B61" s="5"/>
      <c r="C61" s="5"/>
      <c r="D61" s="5"/>
    </row>
    <row r="62" spans="1:4" ht="14.25" customHeight="1">
      <c r="A62" s="5"/>
      <c r="B62" s="5"/>
      <c r="C62" s="5"/>
      <c r="D62" s="5"/>
    </row>
    <row r="63" spans="1:4" ht="14.25" customHeight="1">
      <c r="A63" s="5"/>
      <c r="B63" s="5"/>
      <c r="C63" s="5"/>
      <c r="D63" s="5"/>
    </row>
    <row r="64" spans="1:4" ht="14.25" customHeight="1">
      <c r="A64" s="5"/>
      <c r="B64" s="5"/>
      <c r="C64" s="5"/>
      <c r="D64" s="5"/>
    </row>
    <row r="65" spans="1:4" ht="14.25" customHeight="1">
      <c r="A65" s="5"/>
      <c r="B65" s="5"/>
      <c r="C65" s="5"/>
      <c r="D65" s="5"/>
    </row>
    <row r="66" spans="1:4" ht="14.25" customHeight="1">
      <c r="A66" s="5"/>
      <c r="B66" s="5"/>
      <c r="C66" s="5"/>
      <c r="D66" s="5"/>
    </row>
    <row r="67" spans="1:4" ht="14.25" customHeight="1">
      <c r="A67" s="5"/>
      <c r="B67" s="5"/>
      <c r="C67" s="5"/>
      <c r="D67" s="5"/>
    </row>
    <row r="68" spans="1:4" ht="14.25" customHeight="1">
      <c r="A68" s="5"/>
      <c r="B68" s="5"/>
      <c r="C68" s="5"/>
      <c r="D68" s="5"/>
    </row>
    <row r="69" spans="1:4" ht="14.25" customHeight="1">
      <c r="A69" s="5"/>
      <c r="B69" s="5"/>
      <c r="C69" s="5"/>
      <c r="D69" s="5"/>
    </row>
    <row r="70" spans="1:4" ht="14.25" customHeight="1">
      <c r="A70" s="5"/>
      <c r="B70" s="5"/>
      <c r="C70" s="5"/>
      <c r="D70" s="5"/>
    </row>
    <row r="71" spans="1:4" ht="14.25" customHeight="1">
      <c r="A71" s="5"/>
      <c r="B71" s="5"/>
      <c r="C71" s="5"/>
      <c r="D71" s="5"/>
    </row>
    <row r="72" spans="1:4" ht="14.25" customHeight="1">
      <c r="A72" s="5"/>
      <c r="B72" s="5"/>
      <c r="C72" s="5"/>
      <c r="D72" s="5"/>
    </row>
    <row r="73" spans="1:4" ht="14.25" customHeight="1">
      <c r="A73" s="5"/>
      <c r="B73" s="5"/>
      <c r="C73" s="5"/>
      <c r="D73" s="5"/>
    </row>
    <row r="74" spans="1:4" ht="14.25" customHeight="1">
      <c r="A74" s="5"/>
      <c r="B74" s="5"/>
      <c r="C74" s="5"/>
      <c r="D74" s="5"/>
    </row>
    <row r="75" spans="1:4" ht="14.25" customHeight="1">
      <c r="A75" s="5"/>
      <c r="B75" s="5"/>
      <c r="C75" s="5"/>
      <c r="D75" s="5"/>
    </row>
    <row r="76" spans="1:4" ht="14.25" customHeight="1">
      <c r="A76" s="5"/>
      <c r="B76" s="5"/>
      <c r="C76" s="5"/>
      <c r="D76" s="5"/>
    </row>
    <row r="77" spans="1:4" ht="14.25" customHeight="1">
      <c r="A77" s="5"/>
      <c r="B77" s="5"/>
      <c r="C77" s="5"/>
      <c r="D77" s="5"/>
    </row>
    <row r="78" spans="1:4" ht="14.25" customHeight="1">
      <c r="A78" s="5"/>
      <c r="B78" s="5"/>
      <c r="C78" s="5"/>
      <c r="D78" s="5"/>
    </row>
    <row r="79" spans="1:4" ht="14.25" customHeight="1">
      <c r="A79" s="5"/>
      <c r="B79" s="5"/>
      <c r="C79" s="5"/>
      <c r="D79" s="5"/>
    </row>
  </sheetData>
  <printOptions horizontalCentered="1"/>
  <pageMargins left="0.35433070866141736" right="0.35433070866141736" top="1.456692913385826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&amp;C&amp;16 2013-2014学年度高二代办费结算清单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7" sqref="J27"/>
    </sheetView>
  </sheetViews>
  <sheetFormatPr defaultColWidth="9.00390625" defaultRowHeight="14.25"/>
  <cols>
    <col min="1" max="1" width="12.50390625" style="1" customWidth="1"/>
    <col min="2" max="2" width="10.125" style="1" customWidth="1"/>
    <col min="3" max="3" width="10.25390625" style="1" customWidth="1"/>
    <col min="4" max="4" width="10.50390625" style="1" customWidth="1"/>
    <col min="5" max="5" width="11.125" style="1" customWidth="1"/>
    <col min="6" max="6" width="11.625" style="1" bestFit="1" customWidth="1"/>
    <col min="7" max="7" width="10.875" style="1" customWidth="1"/>
    <col min="8" max="8" width="13.375" style="0" customWidth="1"/>
  </cols>
  <sheetData>
    <row r="1" spans="1:8" ht="28.5">
      <c r="A1" s="2" t="s">
        <v>56</v>
      </c>
      <c r="B1" s="3" t="s">
        <v>21</v>
      </c>
      <c r="C1" s="3" t="s">
        <v>19</v>
      </c>
      <c r="D1" s="2" t="s">
        <v>57</v>
      </c>
      <c r="E1" s="2" t="s">
        <v>61</v>
      </c>
      <c r="F1" s="2" t="s">
        <v>62</v>
      </c>
      <c r="G1" s="4" t="s">
        <v>58</v>
      </c>
      <c r="H1" s="4" t="s">
        <v>23</v>
      </c>
    </row>
    <row r="2" spans="1:8" ht="27" customHeight="1">
      <c r="A2" s="2" t="s">
        <v>40</v>
      </c>
      <c r="B2" s="2">
        <v>15435</v>
      </c>
      <c r="C2" s="2">
        <f>5635+62</f>
        <v>5697</v>
      </c>
      <c r="D2" s="2">
        <f>B2+C2</f>
        <v>21132</v>
      </c>
      <c r="E2" s="2">
        <v>5701.74</v>
      </c>
      <c r="F2" s="2">
        <f>17417.6-2732-205-118.8</f>
        <v>14361.8</v>
      </c>
      <c r="G2" s="8">
        <f>D2-E2-F2</f>
        <v>1068.460000000001</v>
      </c>
      <c r="H2" s="6"/>
    </row>
    <row r="3" spans="1:8" ht="27" customHeight="1">
      <c r="A3" s="2" t="s">
        <v>41</v>
      </c>
      <c r="B3" s="2">
        <f>16695+100</f>
        <v>16795</v>
      </c>
      <c r="C3" s="2">
        <f>6095+62</f>
        <v>6157</v>
      </c>
      <c r="D3" s="2">
        <f aca="true" t="shared" si="0" ref="D3:D21">B3+C3</f>
        <v>22952</v>
      </c>
      <c r="E3" s="2">
        <v>6291.04</v>
      </c>
      <c r="F3" s="2">
        <f>17124.4-273.2*5-103-118.8</f>
        <v>15536.600000000002</v>
      </c>
      <c r="G3" s="8">
        <f aca="true" t="shared" si="1" ref="G3:G21">D3-E3-F3</f>
        <v>1124.359999999997</v>
      </c>
      <c r="H3" s="6"/>
    </row>
    <row r="4" spans="1:8" ht="27" customHeight="1">
      <c r="A4" s="2" t="s">
        <v>42</v>
      </c>
      <c r="B4" s="2">
        <v>16065</v>
      </c>
      <c r="C4" s="2">
        <f>5865</f>
        <v>5865</v>
      </c>
      <c r="D4" s="2">
        <f t="shared" si="0"/>
        <v>21930</v>
      </c>
      <c r="E4" s="2">
        <v>6059.08</v>
      </c>
      <c r="F4" s="2">
        <f>16538-273.2*6-123-118.8</f>
        <v>14657</v>
      </c>
      <c r="G4" s="8">
        <f t="shared" si="1"/>
        <v>1213.92</v>
      </c>
      <c r="H4" s="6"/>
    </row>
    <row r="5" spans="1:8" ht="27" customHeight="1">
      <c r="A5" s="2" t="s">
        <v>43</v>
      </c>
      <c r="B5" s="2">
        <f>15750+100</f>
        <v>15850</v>
      </c>
      <c r="C5" s="2">
        <f>5750+62</f>
        <v>5812</v>
      </c>
      <c r="D5" s="2">
        <f t="shared" si="0"/>
        <v>21662</v>
      </c>
      <c r="E5" s="2">
        <v>5935.9</v>
      </c>
      <c r="F5" s="2">
        <f>16538-273.2*6-123-118.8</f>
        <v>14657</v>
      </c>
      <c r="G5" s="8">
        <f t="shared" si="1"/>
        <v>1069.1000000000004</v>
      </c>
      <c r="H5" s="6"/>
    </row>
    <row r="6" spans="1:8" ht="27" customHeight="1">
      <c r="A6" s="2" t="s">
        <v>44</v>
      </c>
      <c r="B6" s="2">
        <f>16695+100</f>
        <v>16795</v>
      </c>
      <c r="C6" s="2">
        <f>6095+62</f>
        <v>6157</v>
      </c>
      <c r="D6" s="2">
        <f t="shared" si="0"/>
        <v>22952</v>
      </c>
      <c r="E6" s="2">
        <f>6295.94</f>
        <v>6295.94</v>
      </c>
      <c r="F6" s="2">
        <f>17417.6-273.2*6-123-118.8</f>
        <v>15536.599999999999</v>
      </c>
      <c r="G6" s="8">
        <f t="shared" si="1"/>
        <v>1119.4600000000028</v>
      </c>
      <c r="H6" s="6"/>
    </row>
    <row r="7" spans="1:8" ht="27" customHeight="1">
      <c r="A7" s="2" t="s">
        <v>45</v>
      </c>
      <c r="B7" s="2">
        <f>16065+100</f>
        <v>16165</v>
      </c>
      <c r="C7" s="2">
        <f>5865+62</f>
        <v>5927</v>
      </c>
      <c r="D7" s="2">
        <f t="shared" si="0"/>
        <v>22092</v>
      </c>
      <c r="E7" s="2">
        <f>6059.38</f>
        <v>6059.38</v>
      </c>
      <c r="F7" s="2">
        <f>16831.2-273.2*6-123-118.8</f>
        <v>14950.2</v>
      </c>
      <c r="G7" s="8">
        <f t="shared" si="1"/>
        <v>1082.4199999999983</v>
      </c>
      <c r="H7" s="6"/>
    </row>
    <row r="8" spans="1:8" ht="27" customHeight="1">
      <c r="A8" s="2" t="s">
        <v>46</v>
      </c>
      <c r="B8" s="2">
        <v>17955</v>
      </c>
      <c r="C8" s="2">
        <f aca="true" t="shared" si="2" ref="C8:C14">6555+62</f>
        <v>6617</v>
      </c>
      <c r="D8" s="2">
        <f t="shared" si="0"/>
        <v>24572</v>
      </c>
      <c r="E8" s="2">
        <f>6767.96</f>
        <v>6767.96</v>
      </c>
      <c r="F8" s="2">
        <f aca="true" t="shared" si="3" ref="F8:F14">16831.2-118.8</f>
        <v>16712.4</v>
      </c>
      <c r="G8" s="8">
        <f t="shared" si="1"/>
        <v>1091.6399999999994</v>
      </c>
      <c r="H8" s="6"/>
    </row>
    <row r="9" spans="1:8" ht="27" customHeight="1">
      <c r="A9" s="2" t="s">
        <v>47</v>
      </c>
      <c r="B9" s="2">
        <v>17955</v>
      </c>
      <c r="C9" s="2">
        <f t="shared" si="2"/>
        <v>6617</v>
      </c>
      <c r="D9" s="2">
        <f t="shared" si="0"/>
        <v>24572</v>
      </c>
      <c r="E9" s="2">
        <f>6657.28</f>
        <v>6657.28</v>
      </c>
      <c r="F9" s="2">
        <f t="shared" si="3"/>
        <v>16712.4</v>
      </c>
      <c r="G9" s="8">
        <f t="shared" si="1"/>
        <v>1202.3199999999997</v>
      </c>
      <c r="H9" s="6"/>
    </row>
    <row r="10" spans="1:8" ht="27" customHeight="1">
      <c r="A10" s="2" t="s">
        <v>48</v>
      </c>
      <c r="B10" s="2">
        <v>17955</v>
      </c>
      <c r="C10" s="2">
        <f t="shared" si="2"/>
        <v>6617</v>
      </c>
      <c r="D10" s="2">
        <f t="shared" si="0"/>
        <v>24572</v>
      </c>
      <c r="E10" s="2">
        <v>6771.26</v>
      </c>
      <c r="F10" s="2">
        <f t="shared" si="3"/>
        <v>16712.4</v>
      </c>
      <c r="G10" s="8">
        <f t="shared" si="1"/>
        <v>1088.3399999999965</v>
      </c>
      <c r="H10" s="6"/>
    </row>
    <row r="11" spans="1:8" ht="27" customHeight="1">
      <c r="A11" s="2" t="s">
        <v>49</v>
      </c>
      <c r="B11" s="2">
        <v>17955</v>
      </c>
      <c r="C11" s="2">
        <f t="shared" si="2"/>
        <v>6617</v>
      </c>
      <c r="D11" s="2">
        <f t="shared" si="0"/>
        <v>24572</v>
      </c>
      <c r="E11" s="2">
        <v>6768.26</v>
      </c>
      <c r="F11" s="2">
        <f t="shared" si="3"/>
        <v>16712.4</v>
      </c>
      <c r="G11" s="8">
        <f t="shared" si="1"/>
        <v>1091.3399999999965</v>
      </c>
      <c r="H11" s="6"/>
    </row>
    <row r="12" spans="1:8" ht="27" customHeight="1">
      <c r="A12" s="2" t="s">
        <v>50</v>
      </c>
      <c r="B12" s="2">
        <v>17955</v>
      </c>
      <c r="C12" s="2">
        <f t="shared" si="2"/>
        <v>6617</v>
      </c>
      <c r="D12" s="2">
        <f t="shared" si="0"/>
        <v>24572</v>
      </c>
      <c r="E12" s="2">
        <v>6768.56</v>
      </c>
      <c r="F12" s="2">
        <f t="shared" si="3"/>
        <v>16712.4</v>
      </c>
      <c r="G12" s="8">
        <f t="shared" si="1"/>
        <v>1091.0399999999972</v>
      </c>
      <c r="H12" s="6"/>
    </row>
    <row r="13" spans="1:8" ht="27" customHeight="1">
      <c r="A13" s="2" t="s">
        <v>51</v>
      </c>
      <c r="B13" s="2">
        <v>17955</v>
      </c>
      <c r="C13" s="2">
        <f t="shared" si="2"/>
        <v>6617</v>
      </c>
      <c r="D13" s="2">
        <f t="shared" si="0"/>
        <v>24572</v>
      </c>
      <c r="E13" s="2">
        <v>6768.56</v>
      </c>
      <c r="F13" s="2">
        <f t="shared" si="3"/>
        <v>16712.4</v>
      </c>
      <c r="G13" s="8">
        <f t="shared" si="1"/>
        <v>1091.0399999999972</v>
      </c>
      <c r="H13" s="6"/>
    </row>
    <row r="14" spans="1:8" ht="27" customHeight="1">
      <c r="A14" s="2" t="s">
        <v>52</v>
      </c>
      <c r="B14" s="2">
        <v>17955</v>
      </c>
      <c r="C14" s="2">
        <f t="shared" si="2"/>
        <v>6617</v>
      </c>
      <c r="D14" s="2">
        <f t="shared" si="0"/>
        <v>24572</v>
      </c>
      <c r="E14" s="2">
        <v>6768.56</v>
      </c>
      <c r="F14" s="2">
        <f t="shared" si="3"/>
        <v>16712.4</v>
      </c>
      <c r="G14" s="8">
        <f t="shared" si="1"/>
        <v>1091.0399999999972</v>
      </c>
      <c r="H14" s="6"/>
    </row>
    <row r="15" spans="1:8" ht="27" customHeight="1">
      <c r="A15" s="2" t="s">
        <v>53</v>
      </c>
      <c r="B15" s="2">
        <f>17325+100</f>
        <v>17425</v>
      </c>
      <c r="C15" s="2">
        <f>6325+62</f>
        <v>6387</v>
      </c>
      <c r="D15" s="2">
        <f t="shared" si="0"/>
        <v>23812</v>
      </c>
      <c r="E15" s="2">
        <v>6531.7</v>
      </c>
      <c r="F15" s="2">
        <f>16244.8-118.8</f>
        <v>16126</v>
      </c>
      <c r="G15" s="8">
        <f t="shared" si="1"/>
        <v>1154.2999999999993</v>
      </c>
      <c r="H15" s="6"/>
    </row>
    <row r="16" spans="1:8" ht="27" customHeight="1">
      <c r="A16" s="2" t="s">
        <v>54</v>
      </c>
      <c r="B16" s="2">
        <v>17955</v>
      </c>
      <c r="C16" s="2">
        <f>6555+62</f>
        <v>6617</v>
      </c>
      <c r="D16" s="2">
        <f t="shared" si="0"/>
        <v>24572</v>
      </c>
      <c r="E16" s="2">
        <v>6768.56</v>
      </c>
      <c r="F16" s="2">
        <f>16831.2-118.8</f>
        <v>16712.4</v>
      </c>
      <c r="G16" s="8">
        <f t="shared" si="1"/>
        <v>1091.0399999999972</v>
      </c>
      <c r="H16" s="6"/>
    </row>
    <row r="17" spans="1:8" ht="27" customHeight="1">
      <c r="A17" s="2" t="s">
        <v>55</v>
      </c>
      <c r="B17" s="2">
        <v>17640</v>
      </c>
      <c r="C17" s="2">
        <f>6440+62</f>
        <v>6502</v>
      </c>
      <c r="D17" s="2">
        <f t="shared" si="0"/>
        <v>24142</v>
      </c>
      <c r="E17" s="2">
        <v>6646.78</v>
      </c>
      <c r="F17" s="2">
        <f>16538-118.8</f>
        <v>16419.2</v>
      </c>
      <c r="G17" s="8">
        <f t="shared" si="1"/>
        <v>1076.0200000000004</v>
      </c>
      <c r="H17" s="6"/>
    </row>
    <row r="18" spans="1:8" ht="27" customHeight="1">
      <c r="A18" s="2" t="s">
        <v>59</v>
      </c>
      <c r="B18" s="2">
        <v>18270</v>
      </c>
      <c r="C18" s="2">
        <f>6670+62</f>
        <v>6732</v>
      </c>
      <c r="D18" s="2">
        <f t="shared" si="0"/>
        <v>25002</v>
      </c>
      <c r="E18" s="2">
        <v>6886.84</v>
      </c>
      <c r="F18" s="2">
        <f>17124.4-118.8</f>
        <v>17005.600000000002</v>
      </c>
      <c r="G18" s="8">
        <f t="shared" si="1"/>
        <v>1109.5599999999977</v>
      </c>
      <c r="H18" s="6"/>
    </row>
    <row r="19" spans="1:8" ht="27" customHeight="1">
      <c r="A19" s="2" t="s">
        <v>60</v>
      </c>
      <c r="B19" s="2">
        <v>18270</v>
      </c>
      <c r="C19" s="2">
        <f>6670+62</f>
        <v>6732</v>
      </c>
      <c r="D19" s="2">
        <f t="shared" si="0"/>
        <v>25002</v>
      </c>
      <c r="E19" s="2">
        <v>6872.64</v>
      </c>
      <c r="F19" s="2">
        <f>17124.4-118.8</f>
        <v>17005.600000000002</v>
      </c>
      <c r="G19" s="8">
        <f t="shared" si="1"/>
        <v>1123.7599999999984</v>
      </c>
      <c r="H19" s="6"/>
    </row>
    <row r="20" spans="1:8" ht="27" customHeight="1">
      <c r="A20" s="4" t="s">
        <v>22</v>
      </c>
      <c r="B20" s="2">
        <f>SUM(B2:B19)</f>
        <v>312350</v>
      </c>
      <c r="C20" s="2">
        <f>SUM(C2:C19)</f>
        <v>114904</v>
      </c>
      <c r="D20" s="2">
        <f t="shared" si="0"/>
        <v>427254</v>
      </c>
      <c r="E20" s="2">
        <f>SUM(E2:E19)</f>
        <v>117320.04</v>
      </c>
      <c r="F20" s="2">
        <f>SUM(F2:F19)</f>
        <v>289954.79999999993</v>
      </c>
      <c r="G20" s="8">
        <f t="shared" si="1"/>
        <v>19979.16000000009</v>
      </c>
      <c r="H20" s="6"/>
    </row>
    <row r="21" spans="1:8" ht="27" customHeight="1">
      <c r="A21" s="2" t="s">
        <v>63</v>
      </c>
      <c r="B21" s="2">
        <f>B20+'高二代办费'!B21</f>
        <v>492018</v>
      </c>
      <c r="C21" s="2">
        <f>C20+'高二代办费'!C21</f>
        <v>241508</v>
      </c>
      <c r="D21" s="2">
        <f t="shared" si="0"/>
        <v>733526</v>
      </c>
      <c r="E21" s="2">
        <f>E20+'高二代办费'!E21</f>
        <v>232722.58999999997</v>
      </c>
      <c r="F21" s="2">
        <f>F20+'高二代办费'!F21</f>
        <v>449721.19999999995</v>
      </c>
      <c r="G21" s="8">
        <f t="shared" si="1"/>
        <v>51082.21000000008</v>
      </c>
      <c r="H21" s="6"/>
    </row>
  </sheetData>
  <printOptions horizontalCentered="1"/>
  <pageMargins left="0.35433070866141736" right="0.35433070866141736" top="1.6535433070866143" bottom="0.984251968503937" header="1.0236220472440944" footer="0.5118110236220472"/>
  <pageSetup horizontalDpi="600" verticalDpi="600" orientation="portrait" paperSize="9" r:id="rId1"/>
  <headerFooter alignWithMargins="0">
    <oddHeader>&amp;C&amp;16 2013-2014学年度高一代办费结算清单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2014-07-22T01:03:06Z</cp:lastPrinted>
  <dcterms:created xsi:type="dcterms:W3CDTF">2009-05-14T02:27:36Z</dcterms:created>
  <dcterms:modified xsi:type="dcterms:W3CDTF">2014-08-07T02:32:35Z</dcterms:modified>
  <cp:category/>
  <cp:version/>
  <cp:contentType/>
  <cp:contentStatus/>
</cp:coreProperties>
</file>